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380" windowHeight="7050" activeTab="0"/>
  </bookViews>
  <sheets>
    <sheet name="Home" sheetId="1" r:id="rId1"/>
    <sheet name="ISO Change" sheetId="2" r:id="rId2"/>
    <sheet name="Redeye Calc" sheetId="3" r:id="rId3"/>
    <sheet name="Multiple Flash GN" sheetId="4" r:id="rId4"/>
    <sheet name="Flash Aperture" sheetId="5" r:id="rId5"/>
    <sheet name="Bounce Flash" sheetId="6" r:id="rId6"/>
    <sheet name="Flash Falloff" sheetId="7" r:id="rId7"/>
  </sheets>
  <definedNames>
    <definedName name="Background_Distance_ft">'Flash Falloff'!$B$8</definedName>
    <definedName name="Background_Distance_m">'Flash Falloff'!$C$8</definedName>
    <definedName name="Ceiling_to_Subject_Distance">'Bounce Flash'!$C$10</definedName>
    <definedName name="Curent_Color_Temperature">'Home'!$B$5</definedName>
    <definedName name="Desired_Color_Temperature">'Home'!$B$6</definedName>
    <definedName name="Flash_GN">'Bounce Flash'!$C$8</definedName>
    <definedName name="Flash_to_Ceiling_Distance">'Bounce Flash'!$C$9</definedName>
    <definedName name="Subject_Distance_Ft">'Flash Falloff'!$B$7</definedName>
    <definedName name="Subject_Distance_m">'Flash Falloff'!#REF!</definedName>
  </definedNames>
  <calcPr fullCalcOnLoad="1"/>
</workbook>
</file>

<file path=xl/sharedStrings.xml><?xml version="1.0" encoding="utf-8"?>
<sst xmlns="http://schemas.openxmlformats.org/spreadsheetml/2006/main" count="125" uniqueCount="102">
  <si>
    <t>Redeye Calculator</t>
  </si>
  <si>
    <t>Distance from center of lens to center of flash head</t>
  </si>
  <si>
    <t>feet</t>
  </si>
  <si>
    <t>meters</t>
  </si>
  <si>
    <t>Subject needs to be closer than this distance ----&gt;</t>
  </si>
  <si>
    <t xml:space="preserve">Flash Falloff </t>
  </si>
  <si>
    <t>This spreadsheet calculates how many stops difference there will be</t>
  </si>
  <si>
    <t>between the subject and background if both are lit only by the flash.</t>
  </si>
  <si>
    <t>Subject Distance</t>
  </si>
  <si>
    <t>Background Distance</t>
  </si>
  <si>
    <t>Light on Background</t>
  </si>
  <si>
    <t>EV (stops) difference</t>
  </si>
  <si>
    <t>Feet</t>
  </si>
  <si>
    <t xml:space="preserve"> </t>
  </si>
  <si>
    <t>FT</t>
  </si>
  <si>
    <t>Distance Type</t>
  </si>
  <si>
    <t>Enter Values</t>
  </si>
  <si>
    <t>Subject</t>
  </si>
  <si>
    <t>Inches</t>
  </si>
  <si>
    <t>Meters</t>
  </si>
  <si>
    <t>Background</t>
  </si>
  <si>
    <t>&lt;-- FT or M (feet or meters)</t>
  </si>
  <si>
    <t>Bounce Flash</t>
  </si>
  <si>
    <t>Flash GN</t>
  </si>
  <si>
    <t>Aperture</t>
  </si>
  <si>
    <t>Distance to Subject</t>
  </si>
  <si>
    <t>Aperture Calculation</t>
  </si>
  <si>
    <t>f/</t>
  </si>
  <si>
    <t>Multiple Flash Guide Number</t>
  </si>
  <si>
    <t>Combined GN</t>
  </si>
  <si>
    <t xml:space="preserve">The assumption here is that the flashes are all providing key light on the subject </t>
  </si>
  <si>
    <t>GN of the first flash</t>
  </si>
  <si>
    <t>GN of the second flash</t>
  </si>
  <si>
    <t>GN of the third flash (if any)</t>
  </si>
  <si>
    <t>GN of the fourth flash (if any)</t>
  </si>
  <si>
    <t>Make sure that the GN's are all</t>
  </si>
  <si>
    <t>expressed in the same distance</t>
  </si>
  <si>
    <t>scale (feet or meters).</t>
  </si>
  <si>
    <t>This spreadsheet calculates the combined Guide Number (GN) when you use more than one flash.</t>
  </si>
  <si>
    <t>plus an SB-50DX in the hot shoe).</t>
  </si>
  <si>
    <t>This spreadsheet calculates what aperture to use when using regular flash.</t>
  </si>
  <si>
    <t>Guide Number of Flash</t>
  </si>
  <si>
    <t>Make sure that the GN and the distance</t>
  </si>
  <si>
    <t>are expressed in the same units (feet or meters)</t>
  </si>
  <si>
    <t>Below are calculators if you need to convert one to the other:</t>
  </si>
  <si>
    <t>Feet to Meters</t>
  </si>
  <si>
    <t>Meters to Feet</t>
  </si>
  <si>
    <t>Inches to Meters</t>
  </si>
  <si>
    <t>inches</t>
  </si>
  <si>
    <t>This spreadsheet calculates the maximum distance before redeye becomes a problem.</t>
  </si>
  <si>
    <t>&lt;--Distances need to be in the same units</t>
  </si>
  <si>
    <t>&lt;--nearest third stop, rounded down</t>
  </si>
  <si>
    <r>
      <t>Note:</t>
    </r>
    <r>
      <rPr>
        <sz val="10"/>
        <rFont val="Arial"/>
        <family val="0"/>
      </rPr>
      <t xml:space="preserve"> The background will be effectively black if it is not otherwise lit and the EV difference</t>
    </r>
  </si>
  <si>
    <t>exposure is important, set the camera to slow sync or rear sync.</t>
  </si>
  <si>
    <t>Note: you enter data into cells that are green (all other cells are protected from changes).</t>
  </si>
  <si>
    <t>example</t>
  </si>
  <si>
    <t>&lt;--enter data into</t>
  </si>
  <si>
    <t>try it!</t>
  </si>
  <si>
    <t xml:space="preserve">    cells that look</t>
  </si>
  <si>
    <t xml:space="preserve">    like this.</t>
  </si>
  <si>
    <t>This spreadsheet is for your personal use only, and may not be redistributed without permission.</t>
  </si>
  <si>
    <t>Flash Calculators</t>
  </si>
  <si>
    <t>&lt;--all values must be in the same units (feet or meters)</t>
  </si>
  <si>
    <t>Flash to Ceiling Distance</t>
  </si>
  <si>
    <t>&lt;--measured straight up</t>
  </si>
  <si>
    <t>&lt;--measured from camera to subject</t>
  </si>
  <si>
    <t>This spreadsheet calculates what aperture to use when using bounce flash.</t>
  </si>
  <si>
    <t>To keep the calculations simple, I'm assuming that you'll point flash at the ceiling at the location that's</t>
  </si>
  <si>
    <t>equidistant between you and the subject (e.g., angle of incidence of the bounce = angle of reflectance of the bounce).</t>
  </si>
  <si>
    <t>&lt;--FT (feet) or M (meters)</t>
  </si>
  <si>
    <t>Total Distance Calculated</t>
  </si>
  <si>
    <t>This workbook contains worksheets that help you make a wide variety of calculations that involve flash.</t>
  </si>
  <si>
    <t>Redeye Calc</t>
  </si>
  <si>
    <t>Calculates maximum flash distance before red eye is a factor</t>
  </si>
  <si>
    <t>Multiple Flash Calc</t>
  </si>
  <si>
    <t>Calculates Guide Number for combined flash units</t>
  </si>
  <si>
    <t>Flash Aperture</t>
  </si>
  <si>
    <t>Calculates the aperture to use for a given GN and distance (manual flash mode)</t>
  </si>
  <si>
    <t>Calculates the aperture to use when bouncing flash (manual flash mode)</t>
  </si>
  <si>
    <t>Flash Falloff</t>
  </si>
  <si>
    <t>Calculates the falloff of light on background lit by flash</t>
  </si>
  <si>
    <t>Distance Unit</t>
  </si>
  <si>
    <t>&lt;--IN (inches) or MM (millimeters)</t>
  </si>
  <si>
    <t>IN</t>
  </si>
  <si>
    <t>which is</t>
  </si>
  <si>
    <t>or</t>
  </si>
  <si>
    <t>If your subject is further away than the indicated distance, red eye is possible, though not guaranteed.</t>
  </si>
  <si>
    <t>ISO Change</t>
  </si>
  <si>
    <t>If you know the Guide Number for one ISO value, you can calculate the GN for any other</t>
  </si>
  <si>
    <t>ISO Change Calculator</t>
  </si>
  <si>
    <t>This spreadsheet calculates a new Guide Number for an ISO value you specify.</t>
  </si>
  <si>
    <t>Original GN</t>
  </si>
  <si>
    <t>Original ISO Value</t>
  </si>
  <si>
    <t>Desired ISO Value</t>
  </si>
  <si>
    <t>New GN</t>
  </si>
  <si>
    <t>ISO</t>
  </si>
  <si>
    <t>Factor</t>
  </si>
  <si>
    <t>exceeds about 3.5 stops with digital images. If the background</t>
  </si>
  <si>
    <t>Copyright 2003 Thom Hogan -- All Rights Reserved</t>
  </si>
  <si>
    <t>from Thom Hogan's Complete Guides (www.bythom.com)</t>
  </si>
  <si>
    <t>Version 1.0.2</t>
  </si>
  <si>
    <t>(I.e., they are relatively close together; for example, the built-in flash of a Nikon body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</si>
</sst>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0000"/>
    <numFmt numFmtId="166" formatCode="0.0000"/>
    <numFmt numFmtId="167" formatCode="0.000"/>
    <numFmt numFmtId="168" formatCode="0.0"/>
  </numFmts>
  <fonts count="1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sz val="10"/>
      <color indexed="9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9" fontId="0" fillId="0" borderId="0" xfId="2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" borderId="0" xfId="0" applyFill="1" applyAlignment="1" applyProtection="1">
      <alignment horizontal="right"/>
      <protection locked="0"/>
    </xf>
    <xf numFmtId="0" fontId="0" fillId="3" borderId="0" xfId="15" applyNumberFormat="1" applyFont="1" applyFill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0" borderId="0" xfId="15" applyNumberFormat="1" applyFont="1" applyAlignment="1">
      <alignment horizontal="left"/>
    </xf>
    <xf numFmtId="0" fontId="0" fillId="3" borderId="0" xfId="0" applyFont="1" applyFill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 applyProtection="1">
      <alignment/>
      <protection locked="0"/>
    </xf>
    <xf numFmtId="0" fontId="7" fillId="0" borderId="0" xfId="0" applyFont="1" applyAlignment="1">
      <alignment horizontal="right"/>
    </xf>
    <xf numFmtId="164" fontId="0" fillId="0" borderId="0" xfId="15" applyNumberFormat="1" applyAlignment="1">
      <alignment horizontal="left"/>
    </xf>
    <xf numFmtId="2" fontId="0" fillId="0" borderId="0" xfId="0" applyNumberFormat="1" applyAlignment="1">
      <alignment horizontal="right"/>
    </xf>
    <xf numFmtId="0" fontId="9" fillId="0" borderId="0" xfId="0" applyFont="1" applyAlignment="1">
      <alignment horizontal="center"/>
    </xf>
    <xf numFmtId="164" fontId="0" fillId="0" borderId="0" xfId="15" applyNumberFormat="1" applyFont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5" fontId="11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2" fillId="0" borderId="0" xfId="2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workbookViewId="0" topLeftCell="A1">
      <selection activeCell="B5" sqref="B5"/>
    </sheetView>
  </sheetViews>
  <sheetFormatPr defaultColWidth="9.140625" defaultRowHeight="12.75"/>
  <cols>
    <col min="1" max="1" width="27.57421875" style="0" customWidth="1"/>
    <col min="4" max="4" width="20.00390625" style="0" customWidth="1"/>
    <col min="5" max="5" width="2.140625" style="0" customWidth="1"/>
    <col min="6" max="6" width="9.8515625" style="0" customWidth="1"/>
    <col min="7" max="7" width="4.8515625" style="0" customWidth="1"/>
  </cols>
  <sheetData>
    <row r="1" ht="18">
      <c r="A1" s="30" t="s">
        <v>61</v>
      </c>
    </row>
    <row r="2" ht="12.75">
      <c r="A2" s="31"/>
    </row>
    <row r="3" ht="12.75">
      <c r="A3" s="31" t="s">
        <v>71</v>
      </c>
    </row>
    <row r="4" spans="1:8" ht="12.75">
      <c r="A4" s="31"/>
      <c r="E4" s="7"/>
      <c r="F4" s="6"/>
      <c r="G4" s="5"/>
      <c r="H4" s="2"/>
    </row>
    <row r="5" spans="1:9" ht="12.75">
      <c r="A5" s="5" t="s">
        <v>54</v>
      </c>
      <c r="B5" s="32"/>
      <c r="D5" s="1"/>
      <c r="E5" s="1"/>
      <c r="H5" s="16" t="s">
        <v>55</v>
      </c>
      <c r="I5" t="s">
        <v>56</v>
      </c>
    </row>
    <row r="6" spans="1:9" ht="12.75">
      <c r="A6" s="5"/>
      <c r="B6" s="32"/>
      <c r="D6" s="1"/>
      <c r="E6" s="1"/>
      <c r="H6" s="16" t="s">
        <v>57</v>
      </c>
      <c r="I6" t="s">
        <v>58</v>
      </c>
    </row>
    <row r="7" spans="1:9" ht="12.75">
      <c r="A7" s="5"/>
      <c r="B7" s="15"/>
      <c r="D7" s="1"/>
      <c r="E7" s="1"/>
      <c r="I7" t="s">
        <v>59</v>
      </c>
    </row>
    <row r="8" spans="1:5" ht="12.75">
      <c r="A8" s="5"/>
      <c r="B8" s="2"/>
      <c r="D8" s="1"/>
      <c r="E8" s="1"/>
    </row>
    <row r="9" spans="1:5" ht="12.75">
      <c r="A9" s="8"/>
      <c r="D9" s="1"/>
      <c r="E9" s="1"/>
    </row>
    <row r="10" spans="1:6" ht="12.75">
      <c r="A10" s="38" t="s">
        <v>98</v>
      </c>
      <c r="B10" s="39"/>
      <c r="C10" s="39"/>
      <c r="D10" s="39" t="s">
        <v>100</v>
      </c>
      <c r="E10" s="39"/>
      <c r="F10" s="40">
        <v>37773</v>
      </c>
    </row>
    <row r="11" spans="1:5" ht="12.75">
      <c r="A11" s="9" t="s">
        <v>99</v>
      </c>
      <c r="D11" s="1"/>
      <c r="E11" s="1"/>
    </row>
    <row r="12" spans="1:5" ht="12.75">
      <c r="A12" s="17" t="s">
        <v>60</v>
      </c>
      <c r="D12" s="1"/>
      <c r="E12" s="1"/>
    </row>
    <row r="14" spans="1:2" ht="12.75">
      <c r="A14" s="44" t="s">
        <v>72</v>
      </c>
      <c r="B14" t="s">
        <v>73</v>
      </c>
    </row>
    <row r="15" spans="1:2" ht="12.75">
      <c r="A15" s="44" t="s">
        <v>74</v>
      </c>
      <c r="B15" t="s">
        <v>75</v>
      </c>
    </row>
    <row r="16" spans="1:2" ht="12.75">
      <c r="A16" s="44" t="s">
        <v>76</v>
      </c>
      <c r="B16" t="s">
        <v>77</v>
      </c>
    </row>
    <row r="17" spans="1:2" ht="12.75">
      <c r="A17" s="44" t="s">
        <v>22</v>
      </c>
      <c r="B17" t="s">
        <v>78</v>
      </c>
    </row>
    <row r="18" spans="1:2" ht="12.75">
      <c r="A18" s="44" t="s">
        <v>79</v>
      </c>
      <c r="B18" t="s">
        <v>80</v>
      </c>
    </row>
    <row r="19" spans="1:2" ht="12.75">
      <c r="A19" s="44" t="s">
        <v>87</v>
      </c>
      <c r="B19" t="s">
        <v>88</v>
      </c>
    </row>
    <row r="20" ht="12.75">
      <c r="A20" s="4"/>
    </row>
    <row r="21" ht="12.75">
      <c r="A21" s="4"/>
    </row>
    <row r="22" ht="12.75">
      <c r="A22" s="4"/>
    </row>
    <row r="23" ht="12.75">
      <c r="A23" s="1"/>
    </row>
    <row r="24" ht="12.75">
      <c r="A24" s="1"/>
    </row>
    <row r="25" ht="12.75">
      <c r="A25" s="1"/>
    </row>
  </sheetData>
  <sheetProtection password="CE2D" sheet="1" objects="1" scenarios="1" selectLockedCells="1"/>
  <hyperlinks>
    <hyperlink ref="A14" location="'Redeye Calc'!B6" display="Redeye Calc"/>
    <hyperlink ref="A15" location="'Multiple Flash GN'!C6" display="Multiple Flash Calc"/>
    <hyperlink ref="A16" location="'Flash Aperture'!C6" display="Flash Aperture"/>
    <hyperlink ref="A17" location="'Bounce Flash'!C8" display="Bounce Flash"/>
    <hyperlink ref="A18" location="'Flash Falloff'!B7" display="Flash Falloff"/>
    <hyperlink ref="A19" location="'ISO Change'!B6" display="ISO Change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RowColHeaders="0" workbookViewId="0" topLeftCell="A1">
      <selection activeCell="B6" sqref="B6"/>
    </sheetView>
  </sheetViews>
  <sheetFormatPr defaultColWidth="9.140625" defaultRowHeight="12.75"/>
  <cols>
    <col min="1" max="1" width="20.8515625" style="0" customWidth="1"/>
  </cols>
  <sheetData>
    <row r="1" ht="18">
      <c r="A1" s="3" t="s">
        <v>89</v>
      </c>
    </row>
    <row r="3" ht="12.75">
      <c r="A3" t="s">
        <v>90</v>
      </c>
    </row>
    <row r="5" spans="2:6" ht="12.75">
      <c r="B5" s="26" t="s">
        <v>16</v>
      </c>
      <c r="C5" s="26" t="s">
        <v>13</v>
      </c>
      <c r="E5" s="7" t="s">
        <v>95</v>
      </c>
      <c r="F5" s="7" t="s">
        <v>96</v>
      </c>
    </row>
    <row r="6" spans="1:6" ht="12.75">
      <c r="A6" s="4" t="s">
        <v>91</v>
      </c>
      <c r="B6" s="16">
        <v>96</v>
      </c>
      <c r="C6" s="15"/>
      <c r="E6" s="42">
        <v>25</v>
      </c>
      <c r="F6" s="43">
        <v>0.5</v>
      </c>
    </row>
    <row r="7" spans="1:6" ht="12.75">
      <c r="A7" s="4" t="s">
        <v>92</v>
      </c>
      <c r="B7" s="19">
        <v>100</v>
      </c>
      <c r="C7" t="s">
        <v>13</v>
      </c>
      <c r="E7" s="42">
        <v>40</v>
      </c>
      <c r="F7" s="43">
        <v>0.63</v>
      </c>
    </row>
    <row r="8" spans="1:6" ht="12.75">
      <c r="A8" s="4" t="s">
        <v>93</v>
      </c>
      <c r="B8" s="16">
        <v>200</v>
      </c>
      <c r="E8" s="42">
        <v>50</v>
      </c>
      <c r="F8" s="43">
        <v>0.7</v>
      </c>
    </row>
    <row r="9" spans="1:6" ht="12.75">
      <c r="A9" s="4"/>
      <c r="B9" s="41"/>
      <c r="C9" s="25"/>
      <c r="D9" s="25"/>
      <c r="E9" s="42">
        <v>64</v>
      </c>
      <c r="F9" s="43">
        <v>0.8</v>
      </c>
    </row>
    <row r="10" spans="1:6" ht="12.75">
      <c r="A10" s="4" t="s">
        <v>94</v>
      </c>
      <c r="B10" s="35">
        <f>IF(B7=100,(VLOOKUP(B8,E6:F23,2,FALSE)*B6),(VLOOKUP(B8,E6:F23,2,FALSE)*(B6/(VLOOKUP(B7,E6:F23,2,FALSE)))))</f>
        <v>134.39999999999998</v>
      </c>
      <c r="C10" s="25"/>
      <c r="D10" s="25"/>
      <c r="E10" s="42">
        <v>80</v>
      </c>
      <c r="F10" s="43">
        <v>0.9</v>
      </c>
    </row>
    <row r="11" spans="1:6" ht="12.75">
      <c r="A11" s="8"/>
      <c r="E11" s="42">
        <v>100</v>
      </c>
      <c r="F11" s="43">
        <v>1</v>
      </c>
    </row>
    <row r="12" spans="1:6" ht="12.75">
      <c r="A12" s="9"/>
      <c r="E12" s="42">
        <v>125</v>
      </c>
      <c r="F12" s="43">
        <v>1.12</v>
      </c>
    </row>
    <row r="13" spans="1:6" ht="12.75">
      <c r="A13" s="9"/>
      <c r="E13" s="42">
        <v>160</v>
      </c>
      <c r="F13" s="43">
        <v>1.25</v>
      </c>
    </row>
    <row r="14" spans="5:6" ht="12.75">
      <c r="E14" s="42">
        <v>200</v>
      </c>
      <c r="F14" s="43">
        <v>1.4</v>
      </c>
    </row>
    <row r="15" spans="5:6" ht="12.75">
      <c r="E15" s="42">
        <v>250</v>
      </c>
      <c r="F15" s="43">
        <v>1.6</v>
      </c>
    </row>
    <row r="16" spans="5:6" ht="12.75">
      <c r="E16" s="42">
        <v>320</v>
      </c>
      <c r="F16" s="43">
        <v>1.8</v>
      </c>
    </row>
    <row r="17" spans="5:6" ht="12.75">
      <c r="E17" s="42">
        <v>400</v>
      </c>
      <c r="F17" s="43">
        <v>2</v>
      </c>
    </row>
    <row r="18" spans="5:6" ht="12.75">
      <c r="E18" s="42">
        <v>500</v>
      </c>
      <c r="F18" s="43">
        <v>2.25</v>
      </c>
    </row>
    <row r="19" spans="5:6" ht="12.75">
      <c r="E19" s="42">
        <v>640</v>
      </c>
      <c r="F19" s="43">
        <v>2.5</v>
      </c>
    </row>
    <row r="20" spans="5:6" ht="12.75">
      <c r="E20" s="42">
        <v>800</v>
      </c>
      <c r="F20" s="43">
        <v>2.8</v>
      </c>
    </row>
    <row r="21" spans="5:6" ht="12.75">
      <c r="E21" s="42">
        <v>1000</v>
      </c>
      <c r="F21" s="43">
        <v>3.15</v>
      </c>
    </row>
    <row r="22" spans="5:6" ht="12.75">
      <c r="E22" s="42">
        <v>1250</v>
      </c>
      <c r="F22" s="43">
        <v>3.55</v>
      </c>
    </row>
    <row r="23" spans="5:6" ht="12.75">
      <c r="E23" s="42">
        <v>1600</v>
      </c>
      <c r="F23" s="43">
        <v>3.95</v>
      </c>
    </row>
  </sheetData>
  <sheetProtection password="CE2D" sheet="1" objects="1" scenarios="1" selectLockedCells="1"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RowColHeaders="0" workbookViewId="0" topLeftCell="A1">
      <selection activeCell="B7" sqref="B7"/>
    </sheetView>
  </sheetViews>
  <sheetFormatPr defaultColWidth="9.140625" defaultRowHeight="12.75"/>
  <cols>
    <col min="1" max="1" width="48.00390625" style="0" customWidth="1"/>
    <col min="2" max="2" width="11.28125" style="0" customWidth="1"/>
    <col min="3" max="3" width="7.28125" style="0" customWidth="1"/>
    <col min="4" max="4" width="7.8515625" style="0" customWidth="1"/>
    <col min="5" max="5" width="6.7109375" style="0" customWidth="1"/>
  </cols>
  <sheetData>
    <row r="1" ht="18">
      <c r="A1" s="3" t="s">
        <v>0</v>
      </c>
    </row>
    <row r="3" ht="12.75">
      <c r="A3" t="s">
        <v>49</v>
      </c>
    </row>
    <row r="5" spans="2:3" ht="12.75">
      <c r="B5" s="26" t="s">
        <v>16</v>
      </c>
      <c r="C5" s="26" t="s">
        <v>13</v>
      </c>
    </row>
    <row r="6" spans="1:3" ht="12.75">
      <c r="A6" s="4" t="s">
        <v>1</v>
      </c>
      <c r="B6" s="16">
        <v>10</v>
      </c>
      <c r="C6" s="15"/>
    </row>
    <row r="7" spans="1:3" ht="12.75">
      <c r="A7" s="4" t="s">
        <v>81</v>
      </c>
      <c r="B7" s="19" t="s">
        <v>83</v>
      </c>
      <c r="C7" t="s">
        <v>82</v>
      </c>
    </row>
    <row r="8" ht="12.75">
      <c r="A8" s="4"/>
    </row>
    <row r="9" spans="1:6" ht="12.75">
      <c r="A9" s="4" t="s">
        <v>4</v>
      </c>
      <c r="B9" s="41">
        <f>IF(B7="IN",(B6/2)/0.04,0.0397*((B6/2)/0.04))</f>
        <v>125</v>
      </c>
      <c r="C9" s="25" t="s">
        <v>48</v>
      </c>
      <c r="D9" s="25" t="s">
        <v>84</v>
      </c>
      <c r="E9" s="41">
        <f>B9/12</f>
        <v>10.416666666666666</v>
      </c>
      <c r="F9" s="25" t="s">
        <v>2</v>
      </c>
    </row>
    <row r="10" spans="1:4" ht="12.75">
      <c r="A10" s="4" t="s">
        <v>85</v>
      </c>
      <c r="B10" s="35">
        <f>IF(B7="MM",((B6/2)/0.04)/1000,(25.4*B9)/1000)</f>
        <v>3.175</v>
      </c>
      <c r="C10" s="25" t="s">
        <v>3</v>
      </c>
      <c r="D10" s="25"/>
    </row>
    <row r="11" ht="12.75">
      <c r="A11" s="8"/>
    </row>
    <row r="12" ht="12.75">
      <c r="A12" s="9" t="s">
        <v>86</v>
      </c>
    </row>
    <row r="13" ht="12.75">
      <c r="A13" s="9"/>
    </row>
    <row r="14" ht="12.75">
      <c r="A14" s="9"/>
    </row>
    <row r="15" ht="12.75">
      <c r="A15" s="9"/>
    </row>
  </sheetData>
  <sheetProtection password="CAAD" sheet="1" objects="1" scenarios="1" select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RowColHeaders="0" workbookViewId="0" topLeftCell="A1">
      <selection activeCell="C6" sqref="C6"/>
    </sheetView>
  </sheetViews>
  <sheetFormatPr defaultColWidth="9.140625" defaultRowHeight="12.75"/>
  <cols>
    <col min="1" max="1" width="27.28125" style="0" customWidth="1"/>
    <col min="2" max="2" width="1.57421875" style="0" customWidth="1"/>
    <col min="4" max="4" width="4.8515625" style="0" customWidth="1"/>
  </cols>
  <sheetData>
    <row r="1" spans="1:2" ht="18">
      <c r="A1" s="3" t="s">
        <v>28</v>
      </c>
      <c r="B1" s="3"/>
    </row>
    <row r="3" ht="12.75">
      <c r="A3" t="s">
        <v>38</v>
      </c>
    </row>
    <row r="5" ht="12.75">
      <c r="C5" s="2" t="s">
        <v>16</v>
      </c>
    </row>
    <row r="6" spans="1:5" ht="12.75">
      <c r="A6" s="4" t="s">
        <v>31</v>
      </c>
      <c r="B6" s="4"/>
      <c r="C6" s="16">
        <v>42</v>
      </c>
      <c r="E6" s="21" t="s">
        <v>35</v>
      </c>
    </row>
    <row r="7" spans="1:5" ht="12.75">
      <c r="A7" s="4" t="s">
        <v>32</v>
      </c>
      <c r="B7" s="4"/>
      <c r="C7" s="19">
        <v>0</v>
      </c>
      <c r="E7" s="21" t="s">
        <v>36</v>
      </c>
    </row>
    <row r="8" spans="1:5" ht="12.75">
      <c r="A8" s="4" t="s">
        <v>33</v>
      </c>
      <c r="B8" s="4"/>
      <c r="C8" s="16">
        <v>0</v>
      </c>
      <c r="E8" s="21" t="s">
        <v>37</v>
      </c>
    </row>
    <row r="9" spans="1:3" ht="12.75">
      <c r="A9" s="4" t="s">
        <v>34</v>
      </c>
      <c r="B9" s="4" t="s">
        <v>13</v>
      </c>
      <c r="C9" s="20">
        <v>0</v>
      </c>
    </row>
    <row r="11" spans="1:3" ht="12.75">
      <c r="A11" s="4" t="s">
        <v>29</v>
      </c>
      <c r="C11">
        <f>IF(C6=0,0,(SQRT((C6*C6)+(IF(C7=0,0,C7*C7))+(IF(C8=0,0,C8*C8))+(IF(C9=0,0,C9*C9)))))</f>
        <v>42</v>
      </c>
    </row>
    <row r="13" ht="12.75">
      <c r="A13" s="18" t="s">
        <v>30</v>
      </c>
    </row>
    <row r="14" ht="12.75">
      <c r="A14" t="s">
        <v>101</v>
      </c>
    </row>
    <row r="15" ht="12.75">
      <c r="A15" t="s">
        <v>39</v>
      </c>
    </row>
  </sheetData>
  <sheetProtection password="CE2D" sheet="1" objects="1" scenarios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RowColHeaders="0" workbookViewId="0" topLeftCell="A1">
      <selection activeCell="C6" sqref="C6"/>
    </sheetView>
  </sheetViews>
  <sheetFormatPr defaultColWidth="9.140625" defaultRowHeight="12.75"/>
  <cols>
    <col min="1" max="1" width="22.28125" style="0" customWidth="1"/>
    <col min="2" max="2" width="1.8515625" style="0" customWidth="1"/>
    <col min="4" max="4" width="2.57421875" style="0" customWidth="1"/>
    <col min="8" max="8" width="7.421875" style="0" customWidth="1"/>
    <col min="9" max="9" width="2.28125" style="0" customWidth="1"/>
    <col min="10" max="10" width="10.421875" style="0" customWidth="1"/>
  </cols>
  <sheetData>
    <row r="1" spans="1:2" ht="18">
      <c r="A1" s="3" t="s">
        <v>26</v>
      </c>
      <c r="B1" s="3"/>
    </row>
    <row r="3" ht="12.75">
      <c r="A3" t="s">
        <v>40</v>
      </c>
    </row>
    <row r="5" ht="12.75">
      <c r="C5" s="25" t="s">
        <v>16</v>
      </c>
    </row>
    <row r="6" spans="1:5" ht="12.75">
      <c r="A6" s="4" t="s">
        <v>41</v>
      </c>
      <c r="B6" s="4"/>
      <c r="C6" s="16">
        <v>42</v>
      </c>
      <c r="D6" t="s">
        <v>13</v>
      </c>
      <c r="E6" s="21" t="s">
        <v>42</v>
      </c>
    </row>
    <row r="7" spans="1:5" ht="12.75">
      <c r="A7" s="4" t="s">
        <v>25</v>
      </c>
      <c r="B7" s="4"/>
      <c r="C7" s="19">
        <v>10</v>
      </c>
      <c r="E7" s="21" t="s">
        <v>43</v>
      </c>
    </row>
    <row r="8" spans="1:5" ht="12.75">
      <c r="A8" s="4"/>
      <c r="B8" s="4"/>
      <c r="E8" s="21" t="s">
        <v>44</v>
      </c>
    </row>
    <row r="9" spans="1:3" ht="12.75">
      <c r="A9" s="4" t="s">
        <v>24</v>
      </c>
      <c r="B9" s="4" t="s">
        <v>27</v>
      </c>
      <c r="C9" s="22">
        <f>C6/C7</f>
        <v>4.2</v>
      </c>
    </row>
    <row r="10" spans="1:11" ht="12.75">
      <c r="A10" s="4"/>
      <c r="B10" s="4"/>
      <c r="F10" s="24" t="s">
        <v>45</v>
      </c>
      <c r="G10" s="23">
        <v>9.84</v>
      </c>
      <c r="H10" s="21" t="s">
        <v>2</v>
      </c>
      <c r="I10" s="21" t="str">
        <f>"="</f>
        <v>=</v>
      </c>
      <c r="J10" s="12">
        <f>G10*0.3048</f>
        <v>2.999232</v>
      </c>
      <c r="K10" s="21" t="s">
        <v>3</v>
      </c>
    </row>
    <row r="11" spans="6:11" ht="12.75">
      <c r="F11" s="24" t="s">
        <v>46</v>
      </c>
      <c r="G11" s="23">
        <v>3</v>
      </c>
      <c r="H11" s="21" t="s">
        <v>3</v>
      </c>
      <c r="I11" s="21" t="str">
        <f>"="</f>
        <v>=</v>
      </c>
      <c r="J11" s="13">
        <f>G11*3.28083</f>
        <v>9.84249</v>
      </c>
      <c r="K11" s="21" t="s">
        <v>2</v>
      </c>
    </row>
    <row r="12" spans="3:11" ht="12.75">
      <c r="C12" s="11"/>
      <c r="D12" s="11"/>
      <c r="F12" s="24" t="s">
        <v>47</v>
      </c>
      <c r="G12" s="16">
        <v>36</v>
      </c>
      <c r="H12" s="21" t="s">
        <v>48</v>
      </c>
      <c r="I12" s="21" t="str">
        <f>"="</f>
        <v>=</v>
      </c>
      <c r="J12" s="12">
        <f>G12*0.0254</f>
        <v>0.9144</v>
      </c>
      <c r="K12" s="21" t="s">
        <v>3</v>
      </c>
    </row>
    <row r="13" spans="1:4" ht="12.75">
      <c r="A13" s="1"/>
      <c r="B13" s="1"/>
      <c r="C13" s="11"/>
      <c r="D13" s="11"/>
    </row>
  </sheetData>
  <sheetProtection password="CE2D" sheet="1" objects="1" scenarios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RowColHeaders="0" workbookViewId="0" topLeftCell="A1">
      <selection activeCell="C8" sqref="C8"/>
    </sheetView>
  </sheetViews>
  <sheetFormatPr defaultColWidth="9.140625" defaultRowHeight="12.75"/>
  <cols>
    <col min="1" max="1" width="25.7109375" style="0" customWidth="1"/>
    <col min="2" max="2" width="2.57421875" style="0" customWidth="1"/>
    <col min="3" max="3" width="10.421875" style="0" customWidth="1"/>
  </cols>
  <sheetData>
    <row r="1" spans="1:2" ht="18">
      <c r="A1" s="3" t="s">
        <v>22</v>
      </c>
      <c r="B1" s="3"/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7" ht="12.75">
      <c r="C7" s="25" t="s">
        <v>16</v>
      </c>
    </row>
    <row r="8" spans="2:4" ht="12.75">
      <c r="B8" s="4" t="s">
        <v>23</v>
      </c>
      <c r="C8" s="16">
        <v>80</v>
      </c>
      <c r="D8" t="s">
        <v>62</v>
      </c>
    </row>
    <row r="9" spans="2:4" ht="12.75">
      <c r="B9" s="4" t="s">
        <v>63</v>
      </c>
      <c r="C9" s="16">
        <v>4</v>
      </c>
      <c r="D9" t="s">
        <v>64</v>
      </c>
    </row>
    <row r="10" spans="2:4" ht="12.75">
      <c r="B10" s="4" t="s">
        <v>25</v>
      </c>
      <c r="C10" s="19">
        <v>10</v>
      </c>
      <c r="D10" t="s">
        <v>65</v>
      </c>
    </row>
    <row r="11" spans="2:4" ht="12.75">
      <c r="B11" s="4" t="s">
        <v>15</v>
      </c>
      <c r="C11" s="19" t="s">
        <v>14</v>
      </c>
      <c r="D11" t="s">
        <v>69</v>
      </c>
    </row>
    <row r="12" spans="1:2" s="21" customFormat="1" ht="12.75">
      <c r="A12" s="33"/>
      <c r="B12" s="33"/>
    </row>
    <row r="13" spans="1:4" ht="12.75">
      <c r="A13" s="4" t="s">
        <v>24</v>
      </c>
      <c r="B13" s="4" t="s">
        <v>27</v>
      </c>
      <c r="C13" s="37">
        <f>IF(C11="FT",(0.7*Flash_GN)/C16,(0.7*Flash_GN)/D16)</f>
        <v>4.37286533288097</v>
      </c>
      <c r="D13" s="34"/>
    </row>
    <row r="15" spans="3:5" ht="12.75">
      <c r="C15" s="28" t="s">
        <v>12</v>
      </c>
      <c r="D15" s="28" t="s">
        <v>19</v>
      </c>
      <c r="E15" s="11"/>
    </row>
    <row r="16" spans="2:5" ht="12.75">
      <c r="B16" s="24" t="s">
        <v>70</v>
      </c>
      <c r="C16" s="27">
        <f>IF(C11="FT",E16,E16*3.28083)</f>
        <v>12.806248474865697</v>
      </c>
      <c r="D16" s="27">
        <f>IF(C11="M",E16,E16*0.3048)</f>
        <v>3.9033445351390648</v>
      </c>
      <c r="E16" s="36">
        <f>(SQRT((Flash_to_Ceiling_Distance*Flash_to_Ceiling_Distance)+((Ceiling_to_Subject_Distance/2)*(Ceiling_to_Subject_Distance/2))))*2</f>
        <v>12.806248474865697</v>
      </c>
    </row>
    <row r="17" spans="1:5" ht="12.75">
      <c r="A17" s="1"/>
      <c r="B17" s="1"/>
      <c r="C17" s="11"/>
      <c r="D17" s="11"/>
      <c r="E17" s="11"/>
    </row>
  </sheetData>
  <sheetProtection password="CE2D" sheet="1" objects="1" scenarios="1" selectLockedCell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RowColHeaders="0" workbookViewId="0" topLeftCell="A1">
      <selection activeCell="B7" sqref="B7"/>
    </sheetView>
  </sheetViews>
  <sheetFormatPr defaultColWidth="9.140625" defaultRowHeight="12.75"/>
  <cols>
    <col min="1" max="1" width="22.28125" style="0" customWidth="1"/>
    <col min="4" max="4" width="11.421875" style="0" customWidth="1"/>
  </cols>
  <sheetData>
    <row r="1" ht="18">
      <c r="A1" s="3" t="s">
        <v>5</v>
      </c>
    </row>
    <row r="3" spans="1:9" ht="12.75">
      <c r="A3" t="s">
        <v>6</v>
      </c>
      <c r="H3" s="29">
        <v>1</v>
      </c>
      <c r="I3" s="29">
        <v>0</v>
      </c>
    </row>
    <row r="4" spans="1:9" ht="12.75">
      <c r="A4" t="s">
        <v>7</v>
      </c>
      <c r="H4" s="29">
        <v>1.1</v>
      </c>
      <c r="I4" s="29">
        <v>0.3</v>
      </c>
    </row>
    <row r="5" spans="8:9" ht="12.75">
      <c r="H5" s="29">
        <v>1.2</v>
      </c>
      <c r="I5" s="29">
        <v>0.5</v>
      </c>
    </row>
    <row r="6" spans="2:9" ht="12.75">
      <c r="B6" s="25" t="s">
        <v>16</v>
      </c>
      <c r="H6" s="29">
        <v>1.3</v>
      </c>
      <c r="I6" s="29">
        <v>0.7</v>
      </c>
    </row>
    <row r="7" spans="1:9" ht="12.75">
      <c r="A7" s="4" t="s">
        <v>8</v>
      </c>
      <c r="B7" s="16">
        <v>16.5</v>
      </c>
      <c r="C7" s="21" t="s">
        <v>50</v>
      </c>
      <c r="H7" s="29">
        <v>1.4</v>
      </c>
      <c r="I7" s="29">
        <v>1</v>
      </c>
    </row>
    <row r="8" spans="1:9" ht="12.75">
      <c r="A8" s="4" t="s">
        <v>9</v>
      </c>
      <c r="B8" s="16">
        <v>39</v>
      </c>
      <c r="H8" s="29">
        <v>1.6</v>
      </c>
      <c r="I8" s="29">
        <v>1.3</v>
      </c>
    </row>
    <row r="9" spans="1:9" ht="12.75">
      <c r="A9" s="4" t="s">
        <v>15</v>
      </c>
      <c r="B9" s="19" t="s">
        <v>14</v>
      </c>
      <c r="C9" s="21" t="s">
        <v>21</v>
      </c>
      <c r="H9" s="29">
        <v>1.7</v>
      </c>
      <c r="I9" s="29">
        <v>1.5</v>
      </c>
    </row>
    <row r="10" spans="1:9" ht="12.75">
      <c r="A10" s="4"/>
      <c r="H10" s="29">
        <v>1.8</v>
      </c>
      <c r="I10" s="29">
        <v>1.7</v>
      </c>
    </row>
    <row r="11" spans="1:9" ht="12.75">
      <c r="A11" s="4" t="s">
        <v>10</v>
      </c>
      <c r="B11" s="10">
        <f>(Subject_Distance_Ft/Background_Distance_ft)*(Subject_Distance_Ft/Background_Distance_ft)</f>
        <v>0.17899408284023668</v>
      </c>
      <c r="H11" s="29">
        <v>2</v>
      </c>
      <c r="I11" s="29">
        <v>2</v>
      </c>
    </row>
    <row r="12" spans="1:9" ht="12.75">
      <c r="A12" s="4" t="s">
        <v>11</v>
      </c>
      <c r="B12" s="13">
        <f>VLOOKUP(Background_Distance_ft/Subject_Distance_Ft,H3:I43,2,TRUE)</f>
        <v>2.3</v>
      </c>
      <c r="C12" s="21" t="s">
        <v>51</v>
      </c>
      <c r="D12" s="14"/>
      <c r="H12" s="29">
        <v>2.3</v>
      </c>
      <c r="I12" s="29">
        <v>2.3</v>
      </c>
    </row>
    <row r="13" spans="8:9" ht="12.75">
      <c r="H13" s="29">
        <v>2.4</v>
      </c>
      <c r="I13" s="29">
        <v>2.5</v>
      </c>
    </row>
    <row r="14" spans="2:9" ht="12.75">
      <c r="B14" s="28" t="s">
        <v>18</v>
      </c>
      <c r="C14" s="28" t="s">
        <v>12</v>
      </c>
      <c r="D14" s="28" t="s">
        <v>19</v>
      </c>
      <c r="H14" s="29">
        <v>2.5</v>
      </c>
      <c r="I14" s="29">
        <v>2.7</v>
      </c>
    </row>
    <row r="15" spans="1:9" ht="12.75">
      <c r="A15" s="24" t="s">
        <v>17</v>
      </c>
      <c r="B15" s="27">
        <f>C15*12</f>
        <v>198</v>
      </c>
      <c r="C15" s="27">
        <f>IF(B9="FT",Subject_Distance_Ft,IF(B9="M",Subject_Distance_Ft*3.28,"FT or M"))</f>
        <v>16.5</v>
      </c>
      <c r="D15" s="27">
        <f>IF(B9="FT",Subject_Distance_Ft*0.3048,IF(B9="M",Subject_Distance_Ft,"FT or M"))</f>
        <v>5.0292</v>
      </c>
      <c r="H15" s="29">
        <v>2.8</v>
      </c>
      <c r="I15" s="29">
        <v>3</v>
      </c>
    </row>
    <row r="16" spans="1:9" ht="12.75">
      <c r="A16" s="24" t="s">
        <v>20</v>
      </c>
      <c r="B16" s="27">
        <f>C16*12</f>
        <v>468</v>
      </c>
      <c r="C16" s="27">
        <f>IF(B9="FT",Background_Distance_ft,IF(B9="M",Background_Distance_ft*3.28,"FT or M"))</f>
        <v>39</v>
      </c>
      <c r="D16" s="27">
        <f>IF(B9="FT",Background_Distance_ft*0.3048,IF(B9="M",Background_Distance_ft,"FT or M"))</f>
        <v>11.8872</v>
      </c>
      <c r="H16" s="29">
        <v>3.2</v>
      </c>
      <c r="I16" s="29">
        <v>3.3</v>
      </c>
    </row>
    <row r="17" spans="8:9" ht="12.75">
      <c r="H17" s="29">
        <v>3.5</v>
      </c>
      <c r="I17" s="29">
        <v>3.5</v>
      </c>
    </row>
    <row r="18" spans="1:9" ht="12.75">
      <c r="A18" s="25" t="s">
        <v>52</v>
      </c>
      <c r="H18" s="29">
        <v>3.6</v>
      </c>
      <c r="I18" s="29">
        <v>3.7</v>
      </c>
    </row>
    <row r="19" spans="1:9" ht="12.75">
      <c r="A19" t="s">
        <v>97</v>
      </c>
      <c r="H19" s="29">
        <v>4</v>
      </c>
      <c r="I19" s="29">
        <v>4</v>
      </c>
    </row>
    <row r="20" spans="1:9" ht="12.75">
      <c r="A20" t="s">
        <v>53</v>
      </c>
      <c r="H20" s="29">
        <v>4.5</v>
      </c>
      <c r="I20" s="29">
        <v>4.3</v>
      </c>
    </row>
    <row r="21" spans="8:9" ht="12.75">
      <c r="H21" s="29">
        <v>4.8</v>
      </c>
      <c r="I21" s="29">
        <v>4.5</v>
      </c>
    </row>
    <row r="22" spans="8:9" ht="12.75">
      <c r="H22" s="29">
        <v>5</v>
      </c>
      <c r="I22" s="29">
        <v>4.7</v>
      </c>
    </row>
    <row r="23" spans="8:9" ht="12.75">
      <c r="H23" s="29">
        <v>5.6</v>
      </c>
      <c r="I23" s="29">
        <v>5</v>
      </c>
    </row>
    <row r="24" spans="8:9" ht="12.75">
      <c r="H24" s="29">
        <v>6.3</v>
      </c>
      <c r="I24" s="29">
        <v>5.3</v>
      </c>
    </row>
    <row r="25" spans="8:9" ht="12.75">
      <c r="H25" s="29">
        <v>6.7</v>
      </c>
      <c r="I25" s="29">
        <v>5.5</v>
      </c>
    </row>
    <row r="26" spans="8:9" ht="12.75">
      <c r="H26" s="29">
        <v>7</v>
      </c>
      <c r="I26" s="29">
        <v>5.7</v>
      </c>
    </row>
    <row r="27" spans="8:9" ht="12.75">
      <c r="H27" s="29">
        <v>8</v>
      </c>
      <c r="I27" s="29">
        <v>6</v>
      </c>
    </row>
    <row r="28" spans="8:9" ht="12.75">
      <c r="H28" s="29">
        <v>9</v>
      </c>
      <c r="I28" s="29">
        <v>6.3</v>
      </c>
    </row>
    <row r="29" spans="8:9" ht="12.75">
      <c r="H29" s="29">
        <v>9.5</v>
      </c>
      <c r="I29" s="29">
        <v>6.5</v>
      </c>
    </row>
    <row r="30" spans="8:9" ht="12.75">
      <c r="H30" s="29">
        <v>10</v>
      </c>
      <c r="I30" s="29">
        <v>6.7</v>
      </c>
    </row>
    <row r="31" spans="8:9" ht="12.75">
      <c r="H31" s="29">
        <v>11</v>
      </c>
      <c r="I31" s="29">
        <v>7</v>
      </c>
    </row>
    <row r="32" spans="8:9" ht="12.75">
      <c r="H32" s="29">
        <v>12.7</v>
      </c>
      <c r="I32" s="29">
        <v>7.3</v>
      </c>
    </row>
    <row r="33" spans="8:9" ht="12.75">
      <c r="H33" s="29">
        <v>13</v>
      </c>
      <c r="I33" s="29">
        <v>7.5</v>
      </c>
    </row>
    <row r="34" spans="8:9" ht="12.75">
      <c r="H34" s="29">
        <v>14.3</v>
      </c>
      <c r="I34" s="29">
        <v>7.7</v>
      </c>
    </row>
    <row r="35" spans="8:9" ht="12.75">
      <c r="H35" s="29">
        <v>16</v>
      </c>
      <c r="I35" s="29">
        <v>8</v>
      </c>
    </row>
    <row r="36" spans="8:9" ht="12.75">
      <c r="H36" s="29">
        <v>18</v>
      </c>
      <c r="I36" s="29">
        <v>8.3</v>
      </c>
    </row>
    <row r="37" spans="8:9" ht="12.75">
      <c r="H37" s="29">
        <v>19</v>
      </c>
      <c r="I37" s="29">
        <v>8.5</v>
      </c>
    </row>
    <row r="38" spans="8:9" ht="12.75">
      <c r="H38" s="29">
        <v>20</v>
      </c>
      <c r="I38" s="29">
        <v>8.7</v>
      </c>
    </row>
    <row r="39" spans="8:9" ht="12.75">
      <c r="H39" s="29">
        <v>22</v>
      </c>
      <c r="I39" s="29">
        <v>9</v>
      </c>
    </row>
    <row r="40" spans="8:9" ht="12.75">
      <c r="H40" s="29">
        <v>25</v>
      </c>
      <c r="I40" s="29">
        <v>9.3</v>
      </c>
    </row>
    <row r="41" spans="8:9" ht="12.75">
      <c r="H41" s="29">
        <v>27</v>
      </c>
      <c r="I41" s="29">
        <v>9.5</v>
      </c>
    </row>
    <row r="42" spans="8:9" ht="12.75">
      <c r="H42" s="29">
        <v>28</v>
      </c>
      <c r="I42" s="29">
        <v>9.7</v>
      </c>
    </row>
    <row r="43" spans="8:9" ht="12.75">
      <c r="H43" s="29">
        <v>32</v>
      </c>
      <c r="I43" s="29">
        <v>10</v>
      </c>
    </row>
  </sheetData>
  <sheetProtection password="CE2D" sheet="1" objects="1" scenarios="1" selectLockedCell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bythom.com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 Hogan</dc:creator>
  <cp:keywords/>
  <dc:description/>
  <cp:lastModifiedBy>Thom Hogan</cp:lastModifiedBy>
  <dcterms:created xsi:type="dcterms:W3CDTF">2001-08-20T16:26:52Z</dcterms:created>
  <dcterms:modified xsi:type="dcterms:W3CDTF">2003-07-07T15:47:27Z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